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firstSheet="3" activeTab="5"/>
  </bookViews>
  <sheets>
    <sheet name="附件1" sheetId="9" r:id="rId1"/>
    <sheet name="附件2" sheetId="1" r:id="rId2"/>
    <sheet name="附件3" sheetId="4" r:id="rId3"/>
    <sheet name="附件4" sheetId="5" r:id="rId4"/>
    <sheet name="附件5" sheetId="6" r:id="rId5"/>
    <sheet name="附件6" sheetId="11" r:id="rId6"/>
    <sheet name="Sheet2" sheetId="2" state="hidden" r:id="rId7"/>
    <sheet name="Sheet3" sheetId="3"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<sst xmlns="http://schemas.openxmlformats.org/spreadsheetml/2006/main" count="152" uniqueCount="69">
  <si>
    <t>附件1</t>
  </si>
  <si>
    <r>
      <rPr>
        <b/>
        <sz val="14"/>
        <color theme="1"/>
        <rFont val="宋体"/>
        <charset val="134"/>
        <scheme val="minor"/>
      </rPr>
      <t xml:space="preserve">审定奖励金额及市、县两级承担金额汇总表                             
                                                                                    </t>
    </r>
    <r>
      <rPr>
        <sz val="10"/>
        <color theme="1"/>
        <rFont val="宋体"/>
        <charset val="134"/>
        <scheme val="minor"/>
      </rPr>
      <t>金额：元</t>
    </r>
  </si>
  <si>
    <t>内容</t>
  </si>
  <si>
    <t xml:space="preserve">                        项目
申请单位</t>
  </si>
  <si>
    <t>港口集装箱重箱箱量奖励</t>
  </si>
  <si>
    <t>本港非中转集装箱重箱增量奖励</t>
  </si>
  <si>
    <t>中转集装箱重箱箱量奖励</t>
  </si>
  <si>
    <t>海铁联运集装箱重箱箱量奖励</t>
  </si>
  <si>
    <t>新增国际集装箱航线及奖励</t>
  </si>
  <si>
    <t>合计</t>
  </si>
  <si>
    <t>初审金额</t>
  </si>
  <si>
    <t>晋江太平洋港口发展有限公司围头分公司</t>
  </si>
  <si>
    <t>泉州港务集团有限公司后渚分公司</t>
  </si>
  <si>
    <t>泉州太平洋集装箱码头有限公司</t>
  </si>
  <si>
    <t>石狮市华锦码头储运有限公司</t>
  </si>
  <si>
    <t>福建泉州肖厝港有限责任公司</t>
  </si>
  <si>
    <t>小计</t>
  </si>
  <si>
    <t>奖励资金总额控制</t>
  </si>
  <si>
    <t>总奖励金额</t>
  </si>
  <si>
    <t>核减比例</t>
  </si>
  <si>
    <t>核减后审定金额</t>
  </si>
  <si>
    <t>审定金额</t>
  </si>
  <si>
    <t>审定市、县两级承担金额</t>
  </si>
  <si>
    <t>市本级</t>
  </si>
  <si>
    <t>丰泽区</t>
  </si>
  <si>
    <t>晋江市</t>
  </si>
  <si>
    <t>石狮市</t>
  </si>
  <si>
    <t>泉港区</t>
  </si>
  <si>
    <t>附件2</t>
  </si>
  <si>
    <t>港口集装箱重箱箱量及奖励金额审核汇总表</t>
  </si>
  <si>
    <t>序号</t>
  </si>
  <si>
    <t>申请单位</t>
  </si>
  <si>
    <t>企业申报数</t>
  </si>
  <si>
    <t>核增、核减数（+、-）</t>
  </si>
  <si>
    <t>初审数</t>
  </si>
  <si>
    <t>箱量
（标箱）</t>
  </si>
  <si>
    <t>奖励标准
（标箱/元）</t>
  </si>
  <si>
    <t>申报金额（元）</t>
  </si>
  <si>
    <t>金额（元）</t>
  </si>
  <si>
    <t>初审金额（元）</t>
  </si>
  <si>
    <t>港口集装箱重箱箱量合计</t>
  </si>
  <si>
    <t>附件3</t>
  </si>
  <si>
    <t>本港非中转集装箱重箱增量及奖励金额审核汇总表</t>
  </si>
  <si>
    <t>内/外贸</t>
  </si>
  <si>
    <t>基数（标箱）</t>
  </si>
  <si>
    <t>2025年（标箱）</t>
  </si>
  <si>
    <t>增量</t>
  </si>
  <si>
    <t>外贸</t>
  </si>
  <si>
    <t>中远海运集团本港非中转集装箱外贸重箱增量（合计）</t>
  </si>
  <si>
    <t>福建省港口集团本港非中转集装箱外贸重箱增量（合计）</t>
  </si>
  <si>
    <t>备注：1、根据泉州市人民政府办公室文件（泉政办规[2023]10号）《关于印发推动泉州市港口集装箱运输发展扶持政策的通知》，中远海运集团和福建省港口集团旗下的集装箱码头企业合并计算本港非中转集装箱重箱箱量，即石湖与围头作业区合并计算（即晋江太平洋港口发展有限公司围头分公司、泉州太平洋集装箱码头有限公司合并计算），锦尚、后渚、肖厝和石井作业区合并计算（即本次申请中泉州港务集团有限公司后渚分公司、石狮市华锦码头储运有限公司合并计算）。
      2、通过数据比对，中远海运集团以2024年箱量为基数，福建省港口集团以2022年箱量为基数。具体详见报告“四、（二）本港非中转集装箱重箱增量”部分</t>
  </si>
  <si>
    <t>附件4</t>
  </si>
  <si>
    <t>中转集装箱重箱箱量及奖励金额审核汇总表</t>
  </si>
  <si>
    <t>中转集装箱重箱箱量合计</t>
  </si>
  <si>
    <t>附件5</t>
  </si>
  <si>
    <t>海铁联运集装箱重箱箱量及奖励金额审核汇总表</t>
  </si>
  <si>
    <t>省内/外</t>
  </si>
  <si>
    <t>省内</t>
  </si>
  <si>
    <t>海铁联运集装箱（省内）重箱箱量合计</t>
  </si>
  <si>
    <t>省外</t>
  </si>
  <si>
    <t>海铁联运集装箱（省外）重箱箱量合计</t>
  </si>
  <si>
    <t>附件6</t>
  </si>
  <si>
    <t>新增国际集装箱航线及奖励金额审核汇总表</t>
  </si>
  <si>
    <t>航线名称</t>
  </si>
  <si>
    <t>航班数
（个）</t>
  </si>
  <si>
    <t>奖励标准</t>
  </si>
  <si>
    <t>申报金额</t>
  </si>
  <si>
    <t>韩国仁川线</t>
  </si>
  <si>
    <t>新增国际集装箱航线合计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</si>
</sst>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 "/>
  </numFmts>
  <fonts count="27">
    <font>
      <sz val="11"/>
      <color theme="1"/>
      <name val="宋体"/>
      <charset val="134"/>
      <scheme val="minor"/>
    </font>
    <font>
      <sz val="10"/>
      <color theme="1"/>
      <name val="宋体"/>
      <charset val="134"/>
      <scheme val="minor"/>
    </font>
    <font>
      <sz val="12"/>
      <color theme="1"/>
      <name val="宋体"/>
      <charset val="134"/>
      <scheme val="minor"/>
    </font>
    <font>
      <b/>
      <sz val="18"/>
      <color theme="1"/>
      <name val="宋体"/>
      <charset val="134"/>
      <scheme val="minor"/>
    </font>
    <font>
      <b/>
      <sz val="12"/>
      <color theme="1"/>
      <name val="宋体"/>
      <charset val="134"/>
      <scheme val="minor"/>
    </font>
    <font>
      <b/>
      <sz val="10"/>
      <color theme="1"/>
      <name val="宋体"/>
      <charset val="134"/>
      <scheme val="minor"/>
    </font>
    <font>
      <b/>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4" borderId="12" applyNumberFormat="0" applyAlignment="0" applyProtection="0">
      <alignment vertical="center"/>
    </xf>
    <xf numFmtId="0" fontId="17" fillId="5" borderId="13" applyNumberFormat="0" applyAlignment="0" applyProtection="0">
      <alignment vertical="center"/>
    </xf>
    <xf numFmtId="0" fontId="18" fillId="5" borderId="12" applyNumberFormat="0" applyAlignment="0" applyProtection="0">
      <alignment vertical="center"/>
    </xf>
    <xf numFmtId="0" fontId="19" fillId="6" borderId="14" applyNumberFormat="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6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xf>
    <xf numFmtId="0" fontId="1" fillId="2" borderId="2" xfId="0" applyFont="1" applyFill="1" applyBorder="1" applyAlignment="1">
      <alignment horizontal="left" vertical="center"/>
    </xf>
    <xf numFmtId="41" fontId="1" fillId="2" borderId="2" xfId="1" applyNumberFormat="1" applyFont="1" applyFill="1" applyBorder="1" applyAlignment="1">
      <alignment vertical="center"/>
    </xf>
    <xf numFmtId="43" fontId="1" fillId="2" borderId="2" xfId="1" applyFont="1" applyFill="1" applyBorder="1" applyAlignment="1">
      <alignment horizontal="center" vertical="center"/>
    </xf>
    <xf numFmtId="43" fontId="1" fillId="2" borderId="2" xfId="1" applyFont="1" applyFill="1" applyBorder="1" applyAlignment="1">
      <alignment horizontal="right"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41" fontId="5" fillId="2" borderId="2" xfId="0" applyNumberFormat="1" applyFont="1" applyFill="1" applyBorder="1" applyAlignment="1">
      <alignment vertical="center"/>
    </xf>
    <xf numFmtId="43" fontId="5" fillId="2" borderId="2" xfId="0" applyNumberFormat="1" applyFont="1" applyFill="1" applyBorder="1">
      <alignment vertical="center"/>
    </xf>
    <xf numFmtId="43" fontId="5" fillId="2" borderId="2" xfId="1" applyFont="1" applyFill="1" applyBorder="1">
      <alignment vertical="center"/>
    </xf>
    <xf numFmtId="43" fontId="0" fillId="0" borderId="0" xfId="0" applyNumberFormat="1">
      <alignment vertical="center"/>
    </xf>
    <xf numFmtId="176" fontId="1" fillId="2" borderId="2" xfId="1" applyNumberFormat="1" applyFont="1" applyFill="1" applyBorder="1" applyAlignment="1">
      <alignment horizontal="center" vertical="center"/>
    </xf>
    <xf numFmtId="43" fontId="1" fillId="2" borderId="2" xfId="0" applyNumberFormat="1" applyFont="1" applyFill="1" applyBorder="1">
      <alignment vertical="center"/>
    </xf>
    <xf numFmtId="176" fontId="5" fillId="2" borderId="2" xfId="1" applyNumberFormat="1" applyFont="1" applyFill="1" applyBorder="1">
      <alignment vertical="center"/>
    </xf>
    <xf numFmtId="0" fontId="1" fillId="2" borderId="2" xfId="0" applyFont="1" applyFill="1" applyBorder="1">
      <alignment vertical="center"/>
    </xf>
    <xf numFmtId="0" fontId="0"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43" fontId="5" fillId="2" borderId="2" xfId="1" applyFont="1" applyFill="1" applyBorder="1" applyAlignment="1">
      <alignment horizontal="center" vertical="center"/>
    </xf>
    <xf numFmtId="0" fontId="1" fillId="0" borderId="2" xfId="0" applyFont="1" applyFill="1" applyBorder="1" applyAlignment="1">
      <alignment horizontal="left" vertical="center"/>
    </xf>
    <xf numFmtId="0" fontId="3"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177" fontId="1" fillId="2" borderId="2" xfId="0" applyNumberFormat="1" applyFont="1" applyFill="1" applyBorder="1" applyAlignment="1">
      <alignment horizontal="right" vertical="center"/>
    </xf>
    <xf numFmtId="43" fontId="1" fillId="2" borderId="2" xfId="0" applyNumberFormat="1" applyFont="1" applyFill="1" applyBorder="1" applyAlignment="1">
      <alignment horizontal="righ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177" fontId="5" fillId="2" borderId="2" xfId="0" applyNumberFormat="1" applyFont="1" applyFill="1" applyBorder="1" applyAlignment="1">
      <alignment horizontal="right" vertical="center"/>
    </xf>
    <xf numFmtId="0" fontId="1" fillId="0" borderId="5" xfId="0" applyFont="1" applyBorder="1" applyAlignment="1">
      <alignment horizontal="left" vertical="center"/>
    </xf>
    <xf numFmtId="177" fontId="5" fillId="2" borderId="2" xfId="1" applyNumberFormat="1" applyFont="1" applyFill="1" applyBorder="1" applyAlignment="1">
      <alignment horizontal="right" vertical="center"/>
    </xf>
    <xf numFmtId="0" fontId="0" fillId="0" borderId="0" xfId="0" applyAlignment="1">
      <alignment horizontal="left" vertical="center" wrapText="1"/>
    </xf>
    <xf numFmtId="43" fontId="3" fillId="0" borderId="0" xfId="0" applyNumberFormat="1" applyFont="1" applyBorder="1" applyAlignment="1">
      <alignment horizontal="center" vertical="center"/>
    </xf>
    <xf numFmtId="43" fontId="1" fillId="0" borderId="2" xfId="0" applyNumberFormat="1" applyFont="1" applyBorder="1" applyAlignment="1">
      <alignment horizontal="center" vertical="center"/>
    </xf>
    <xf numFmtId="43" fontId="1" fillId="0" borderId="0" xfId="0" applyNumberFormat="1" applyFont="1">
      <alignment vertical="center"/>
    </xf>
    <xf numFmtId="177" fontId="5" fillId="0" borderId="2" xfId="0" applyNumberFormat="1" applyFont="1" applyFill="1" applyBorder="1" applyAlignment="1">
      <alignment horizontal="right" vertical="center"/>
    </xf>
    <xf numFmtId="43" fontId="5" fillId="0" borderId="2" xfId="0" applyNumberFormat="1" applyFont="1" applyBorder="1" applyAlignment="1">
      <alignment horizontal="center" vertical="center"/>
    </xf>
    <xf numFmtId="43" fontId="1" fillId="0" borderId="2" xfId="1" applyFont="1" applyFill="1" applyBorder="1" applyAlignment="1">
      <alignment horizontal="center" vertical="center"/>
    </xf>
    <xf numFmtId="0" fontId="0" fillId="0" borderId="0" xfId="0"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2" xfId="0" applyBorder="1" applyAlignment="1">
      <alignment horizontal="center" vertical="center"/>
    </xf>
    <xf numFmtId="0" fontId="0" fillId="0" borderId="8" xfId="0" applyBorder="1" applyAlignment="1">
      <alignment vertical="center" wrapText="1"/>
    </xf>
    <xf numFmtId="0" fontId="0" fillId="0" borderId="2" xfId="0" applyBorder="1" applyAlignment="1">
      <alignment horizontal="center" vertical="center" wrapText="1"/>
    </xf>
    <xf numFmtId="43" fontId="1" fillId="2" borderId="2" xfId="0" applyNumberFormat="1" applyFont="1" applyFill="1" applyBorder="1" applyAlignment="1">
      <alignment vertical="center" wrapText="1"/>
    </xf>
    <xf numFmtId="0" fontId="1" fillId="2" borderId="2" xfId="0" applyFont="1" applyFill="1" applyBorder="1" applyAlignment="1">
      <alignment vertical="center" wrapText="1"/>
    </xf>
    <xf numFmtId="0" fontId="5" fillId="0" borderId="2" xfId="0" applyFont="1" applyFill="1" applyBorder="1" applyAlignment="1">
      <alignment horizontal="left" vertical="center"/>
    </xf>
    <xf numFmtId="43" fontId="5" fillId="2" borderId="6" xfId="0" applyNumberFormat="1" applyFont="1" applyFill="1" applyBorder="1" applyAlignment="1">
      <alignment vertical="center" wrapText="1"/>
    </xf>
    <xf numFmtId="177" fontId="5" fillId="2" borderId="2" xfId="3" applyNumberFormat="1" applyFont="1" applyFill="1" applyBorder="1" applyAlignment="1">
      <alignment horizontal="center" vertical="center" wrapText="1"/>
    </xf>
    <xf numFmtId="10" fontId="1" fillId="2" borderId="2" xfId="3" applyNumberFormat="1" applyFont="1" applyFill="1" applyBorder="1" applyAlignment="1">
      <alignment horizontal="center" vertical="center" wrapText="1"/>
    </xf>
    <xf numFmtId="43" fontId="5" fillId="2" borderId="2" xfId="0" applyNumberFormat="1" applyFont="1" applyFill="1" applyBorder="1" applyAlignment="1">
      <alignment horizontal="right" vertical="center" wrapText="1"/>
    </xf>
    <xf numFmtId="43" fontId="5" fillId="2" borderId="2" xfId="0" applyNumberFormat="1" applyFont="1" applyFill="1" applyBorder="1" applyAlignment="1">
      <alignment horizontal="right" vertical="center"/>
    </xf>
    <xf numFmtId="43" fontId="1" fillId="2" borderId="2" xfId="0" applyNumberFormat="1"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23"/>
  <sheetViews>
    <sheetView workbookViewId="0">
      <selection activeCell="A1" sqref="A1"/>
    </sheetView>
  </sheetViews>
  <sheetFormatPr defaultColWidth="8.725" defaultRowHeight="13.5" outlineLevelCol="7"/>
  <cols>
    <col min="1" max="1" width="17" customWidth="1"/>
    <col min="2" max="2" width="36.8916666666667" customWidth="1"/>
    <col min="3" max="3" width="17.1833333333333" style="54" customWidth="1"/>
    <col min="4" max="4" width="19.775" style="54" customWidth="1"/>
    <col min="5" max="5" width="16.0916666666667" style="54" customWidth="1"/>
    <col min="6" max="7" width="16" style="54" customWidth="1"/>
    <col min="8" max="8" width="22.8916666666667" customWidth="1"/>
  </cols>
  <sheetData>
    <row r="1" ht="24" customHeight="1" spans="1:1">
      <c r="A1" t="s">
        <v>0</v>
      </c>
    </row>
    <row r="2" ht="47" customHeight="1" spans="1:8">
      <c r="A2" s="55" t="s">
        <v>1</v>
      </c>
      <c r="B2" s="56"/>
      <c r="C2" s="56"/>
      <c r="D2" s="56"/>
      <c r="E2" s="56"/>
      <c r="F2" s="56"/>
      <c r="G2" s="56"/>
      <c r="H2" s="56"/>
    </row>
    <row r="3" ht="27" spans="1:8">
      <c r="A3" s="57" t="s">
        <v>2</v>
      </c>
      <c r="B3" s="58" t="s">
        <v>3</v>
      </c>
      <c r="C3" s="59" t="s">
        <v>4</v>
      </c>
      <c r="D3" s="59" t="s">
        <v>5</v>
      </c>
      <c r="E3" s="59" t="s">
        <v>6</v>
      </c>
      <c r="F3" s="59" t="s">
        <v>7</v>
      </c>
      <c r="G3" s="59" t="s">
        <v>8</v>
      </c>
      <c r="H3" s="57" t="s">
        <v>9</v>
      </c>
    </row>
    <row r="4" ht="18" customHeight="1" spans="1:8">
      <c r="A4" s="57" t="s">
        <v>10</v>
      </c>
      <c r="B4" s="35" t="s">
        <v>11</v>
      </c>
      <c r="C4" s="60">
        <f>附件2!K6</f>
        <v>1633800</v>
      </c>
      <c r="D4" s="60">
        <f>附件3!O6</f>
        <v>578400</v>
      </c>
      <c r="E4" s="60">
        <f>+附件4!J6</f>
        <v>53690</v>
      </c>
      <c r="F4" s="61"/>
      <c r="G4" s="60">
        <f>+附件6!L7</f>
        <v>700000</v>
      </c>
      <c r="H4" s="20">
        <f t="shared" ref="H4:H9" si="0">SUM(C4:G4)</f>
        <v>2965890</v>
      </c>
    </row>
    <row r="5" ht="18" customHeight="1" spans="1:8">
      <c r="A5" s="57"/>
      <c r="B5" s="35" t="s">
        <v>12</v>
      </c>
      <c r="C5" s="60">
        <f>附件2!K7</f>
        <v>7512</v>
      </c>
      <c r="D5" s="60">
        <f>附件3!O9</f>
        <v>183300</v>
      </c>
      <c r="E5" s="60"/>
      <c r="F5" s="61"/>
      <c r="G5" s="61"/>
      <c r="H5" s="20">
        <f t="shared" si="0"/>
        <v>190812</v>
      </c>
    </row>
    <row r="6" ht="18" customHeight="1" spans="1:8">
      <c r="A6" s="57"/>
      <c r="B6" s="35" t="s">
        <v>13</v>
      </c>
      <c r="C6" s="60">
        <f>附件2!K8</f>
        <v>13791564</v>
      </c>
      <c r="D6" s="60">
        <f>附件3!O7</f>
        <v>308100</v>
      </c>
      <c r="E6" s="60">
        <f>+附件4!J7</f>
        <v>3059690</v>
      </c>
      <c r="F6" s="60">
        <f>+附件5!K7+附件5!K9</f>
        <v>889600</v>
      </c>
      <c r="G6" s="60"/>
      <c r="H6" s="20">
        <f t="shared" si="0"/>
        <v>18048954</v>
      </c>
    </row>
    <row r="7" ht="18" customHeight="1" spans="1:8">
      <c r="A7" s="57"/>
      <c r="B7" s="11" t="s">
        <v>14</v>
      </c>
      <c r="C7" s="60">
        <f>附件2!K9</f>
        <v>1564092</v>
      </c>
      <c r="D7" s="60">
        <f>+附件3!O10</f>
        <v>2406000</v>
      </c>
      <c r="E7" s="60">
        <f>+附件4!J8</f>
        <v>64210</v>
      </c>
      <c r="F7" s="61"/>
      <c r="G7" s="61"/>
      <c r="H7" s="20">
        <f t="shared" si="0"/>
        <v>4034302</v>
      </c>
    </row>
    <row r="8" ht="18" customHeight="1" spans="1:8">
      <c r="A8" s="57"/>
      <c r="B8" s="11" t="s">
        <v>15</v>
      </c>
      <c r="C8" s="60">
        <f>附件2!K10</f>
        <v>291216</v>
      </c>
      <c r="D8" s="60"/>
      <c r="E8" s="60"/>
      <c r="F8" s="60">
        <f>+附件5!K6</f>
        <v>104800</v>
      </c>
      <c r="G8" s="60"/>
      <c r="H8" s="20">
        <f t="shared" si="0"/>
        <v>396016</v>
      </c>
    </row>
    <row r="9" ht="18" customHeight="1" spans="1:8">
      <c r="A9" s="57"/>
      <c r="B9" s="62" t="s">
        <v>16</v>
      </c>
      <c r="C9" s="63">
        <f>SUM(C4:C8)</f>
        <v>17288184</v>
      </c>
      <c r="D9" s="63">
        <f>SUM(D4:D8)</f>
        <v>3475800</v>
      </c>
      <c r="E9" s="63">
        <f>SUM(E4:E8)</f>
        <v>3177590</v>
      </c>
      <c r="F9" s="63">
        <f>SUM(F4:F8)</f>
        <v>994400</v>
      </c>
      <c r="G9" s="63">
        <f>SUM(G4:G8)</f>
        <v>700000</v>
      </c>
      <c r="H9" s="20">
        <f t="shared" si="0"/>
        <v>25635974</v>
      </c>
    </row>
    <row r="10" ht="18" customHeight="1" spans="1:8">
      <c r="A10" s="57" t="s">
        <v>17</v>
      </c>
      <c r="B10" s="35" t="s">
        <v>18</v>
      </c>
      <c r="C10" s="64">
        <v>25635974</v>
      </c>
      <c r="D10" s="64"/>
      <c r="E10" s="64"/>
      <c r="F10" s="64"/>
      <c r="G10" s="64"/>
      <c r="H10" s="64"/>
    </row>
    <row r="11" ht="18" customHeight="1" spans="1:8">
      <c r="A11" s="57"/>
      <c r="B11" s="35" t="s">
        <v>19</v>
      </c>
      <c r="C11" s="65">
        <v>0</v>
      </c>
      <c r="D11" s="65"/>
      <c r="E11" s="65"/>
      <c r="F11" s="65"/>
      <c r="G11" s="65"/>
      <c r="H11" s="65"/>
    </row>
    <row r="12" spans="1:8">
      <c r="A12" s="57"/>
      <c r="B12" s="35" t="s">
        <v>20</v>
      </c>
      <c r="C12" s="66">
        <f>+ROUND(C9*(1-$C$11),2)</f>
        <v>17288184</v>
      </c>
      <c r="D12" s="66">
        <f>+ROUND(D9*(1-$C$11),2)</f>
        <v>3475800</v>
      </c>
      <c r="E12" s="66">
        <f>+ROUND(E9*(1-$C$11),2)</f>
        <v>3177590</v>
      </c>
      <c r="F12" s="66">
        <f>+ROUND(F9*(1-$C$11),2)</f>
        <v>994400</v>
      </c>
      <c r="G12" s="66">
        <f>+ROUND(G9*(1-$C$11),2)</f>
        <v>700000</v>
      </c>
      <c r="H12" s="66">
        <f>SUM(C12:G12)</f>
        <v>25635974</v>
      </c>
    </row>
    <row r="13" customFormat="1" spans="1:8">
      <c r="A13" s="57" t="s">
        <v>21</v>
      </c>
      <c r="B13" s="35" t="s">
        <v>11</v>
      </c>
      <c r="C13" s="60">
        <v>1633800</v>
      </c>
      <c r="D13" s="60">
        <v>578400</v>
      </c>
      <c r="E13" s="60">
        <v>53690</v>
      </c>
      <c r="F13" s="61"/>
      <c r="G13" s="60">
        <v>700000</v>
      </c>
      <c r="H13" s="67">
        <f>SUM(C13:G13)</f>
        <v>2965890</v>
      </c>
    </row>
    <row r="14" customFormat="1" spans="1:8">
      <c r="A14" s="57"/>
      <c r="B14" s="35" t="s">
        <v>12</v>
      </c>
      <c r="C14" s="60">
        <v>7512</v>
      </c>
      <c r="D14" s="60">
        <v>183300</v>
      </c>
      <c r="E14" s="60"/>
      <c r="F14" s="61"/>
      <c r="G14" s="61"/>
      <c r="H14" s="67">
        <f t="shared" ref="H14:H22" si="1">SUM(C14:G14)</f>
        <v>190812</v>
      </c>
    </row>
    <row r="15" customFormat="1" spans="1:8">
      <c r="A15" s="57"/>
      <c r="B15" s="35" t="s">
        <v>13</v>
      </c>
      <c r="C15" s="60">
        <v>13791564</v>
      </c>
      <c r="D15" s="60">
        <v>308100</v>
      </c>
      <c r="E15" s="60">
        <v>3059690</v>
      </c>
      <c r="F15" s="60">
        <v>889600</v>
      </c>
      <c r="G15" s="60"/>
      <c r="H15" s="67">
        <f t="shared" si="1"/>
        <v>18048954</v>
      </c>
    </row>
    <row r="16" customFormat="1" spans="1:8">
      <c r="A16" s="57"/>
      <c r="B16" s="35" t="s">
        <v>14</v>
      </c>
      <c r="C16" s="60">
        <v>1564092</v>
      </c>
      <c r="D16" s="60">
        <v>2406000</v>
      </c>
      <c r="E16" s="60">
        <v>64210</v>
      </c>
      <c r="F16" s="61"/>
      <c r="G16" s="61"/>
      <c r="H16" s="67">
        <f t="shared" si="1"/>
        <v>4034302</v>
      </c>
    </row>
    <row r="17" customFormat="1" spans="1:8">
      <c r="A17" s="57"/>
      <c r="B17" s="35" t="s">
        <v>15</v>
      </c>
      <c r="C17" s="60">
        <v>291216</v>
      </c>
      <c r="D17" s="60"/>
      <c r="E17" s="60"/>
      <c r="F17" s="60">
        <v>104800</v>
      </c>
      <c r="G17" s="60"/>
      <c r="H17" s="67">
        <f t="shared" si="1"/>
        <v>396016</v>
      </c>
    </row>
    <row r="18" customFormat="1" spans="1:8">
      <c r="A18" s="59" t="s">
        <v>22</v>
      </c>
      <c r="B18" s="35" t="s">
        <v>23</v>
      </c>
      <c r="C18" s="68">
        <f>+ROUND((C13+C15+C16+C17)*0.3+C14*0.5,2)</f>
        <v>5187957.6</v>
      </c>
      <c r="D18" s="68">
        <f>+ROUND((D13+D15+D16+D17)*0.3+D14*0.5,2)</f>
        <v>1079400</v>
      </c>
      <c r="E18" s="68">
        <f>+ROUND((E13+E15+E16+E17)*0.3+E14*0.5,2)</f>
        <v>953277</v>
      </c>
      <c r="F18" s="68">
        <f>+ROUND((F13+F15+F16+F17)*0.3+F14*0.5,2)</f>
        <v>298320</v>
      </c>
      <c r="G18" s="68">
        <f>+ROUND((G13+G15+G16+G17)*0.3+G14*0.5,2)</f>
        <v>210000</v>
      </c>
      <c r="H18" s="67">
        <f t="shared" si="1"/>
        <v>7728954.6</v>
      </c>
    </row>
    <row r="19" spans="1:8">
      <c r="A19" s="59"/>
      <c r="B19" s="35" t="s">
        <v>24</v>
      </c>
      <c r="C19" s="68">
        <f>+ROUND(C14*0.5,2)</f>
        <v>3756</v>
      </c>
      <c r="D19" s="68">
        <f>+ROUND(D14*0.5,2)</f>
        <v>91650</v>
      </c>
      <c r="E19" s="68">
        <f>+ROUND(E14*0.5,2)</f>
        <v>0</v>
      </c>
      <c r="F19" s="68">
        <f>+ROUND(F14*0.5,2)</f>
        <v>0</v>
      </c>
      <c r="G19" s="68"/>
      <c r="H19" s="67">
        <f t="shared" si="1"/>
        <v>95406</v>
      </c>
    </row>
    <row r="20" spans="1:8">
      <c r="A20" s="59"/>
      <c r="B20" s="35" t="s">
        <v>25</v>
      </c>
      <c r="C20" s="68">
        <f>ROUNDUP(C13*0.7,2)</f>
        <v>1143660</v>
      </c>
      <c r="D20" s="68">
        <f>ROUNDUP(D13*0.7,2)</f>
        <v>404880</v>
      </c>
      <c r="E20" s="68">
        <f>ROUNDUP(E13*0.7,2)</f>
        <v>37583</v>
      </c>
      <c r="F20" s="68">
        <f>ROUNDUP(F13*0.7,2)</f>
        <v>0</v>
      </c>
      <c r="G20" s="68">
        <f>ROUNDUP(G13*0.7,2)</f>
        <v>490000</v>
      </c>
      <c r="H20" s="67">
        <f t="shared" si="1"/>
        <v>2076123</v>
      </c>
    </row>
    <row r="21" spans="1:8">
      <c r="A21" s="59"/>
      <c r="B21" s="35" t="s">
        <v>26</v>
      </c>
      <c r="C21" s="68">
        <f>ROUND((C15+C16)*0.7,2)</f>
        <v>10748959.2</v>
      </c>
      <c r="D21" s="68">
        <f>ROUND((D15+D16)*0.7,2)</f>
        <v>1899870</v>
      </c>
      <c r="E21" s="68">
        <f>ROUND((E15+E16)*0.7,2)</f>
        <v>2186730</v>
      </c>
      <c r="F21" s="68">
        <f>ROUND((F15+F16)*0.7,2)</f>
        <v>622720</v>
      </c>
      <c r="G21" s="68">
        <f>ROUND((G15+G16)*0.7,2)</f>
        <v>0</v>
      </c>
      <c r="H21" s="67">
        <f t="shared" si="1"/>
        <v>15458279.2</v>
      </c>
    </row>
    <row r="22" spans="1:8">
      <c r="A22" s="59"/>
      <c r="B22" s="35" t="s">
        <v>27</v>
      </c>
      <c r="C22" s="68">
        <f>ROUND(C17*0.7,2)</f>
        <v>203851.2</v>
      </c>
      <c r="D22" s="68">
        <f>ROUND(D17*0.7,2)</f>
        <v>0</v>
      </c>
      <c r="E22" s="68">
        <f>ROUND(E17*0.7,2)</f>
        <v>0</v>
      </c>
      <c r="F22" s="68">
        <f>ROUND(F17*0.7,2)</f>
        <v>73360</v>
      </c>
      <c r="G22" s="68">
        <f>ROUND(G17*0.7,2)</f>
        <v>0</v>
      </c>
      <c r="H22" s="67">
        <f t="shared" si="1"/>
        <v>277211.2</v>
      </c>
    </row>
    <row r="23" spans="1:8">
      <c r="A23" s="59"/>
      <c r="B23" s="62" t="s">
        <v>16</v>
      </c>
      <c r="C23" s="66">
        <f t="shared" ref="C23:H23" si="2">SUM(C18:C22)</f>
        <v>17288184</v>
      </c>
      <c r="D23" s="66">
        <f t="shared" si="2"/>
        <v>3475800</v>
      </c>
      <c r="E23" s="66">
        <f t="shared" si="2"/>
        <v>3177590</v>
      </c>
      <c r="F23" s="66">
        <f t="shared" si="2"/>
        <v>994400</v>
      </c>
      <c r="G23" s="66">
        <f t="shared" si="2"/>
        <v>700000</v>
      </c>
      <c r="H23" s="66">
        <f t="shared" si="2"/>
        <v>25635974</v>
      </c>
    </row>
  </sheetData>
  <mergeCells count="7">
    <mergeCell ref="A2:H2"/>
    <mergeCell ref="C10:H10"/>
    <mergeCell ref="C11:H11"/>
    <mergeCell ref="A4:A9"/>
    <mergeCell ref="A10:A12"/>
    <mergeCell ref="A13:A17"/>
    <mergeCell ref="A18:A23"/>
  </mergeCells>
  <pageMargins left="0.0388888888888889" right="0.156944444444444" top="1" bottom="1"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11"/>
  <sheetViews>
    <sheetView zoomScale="90" zoomScaleNormal="90" workbookViewId="0">
      <selection activeCell="A1" sqref="A1"/>
    </sheetView>
  </sheetViews>
  <sheetFormatPr defaultColWidth="9" defaultRowHeight="14.25"/>
  <cols>
    <col min="1" max="1" width="5.13333333333333" customWidth="1"/>
    <col min="2" max="2" width="35.275" style="2" customWidth="1"/>
    <col min="3" max="3" width="19.6333333333333" customWidth="1"/>
    <col min="4" max="4" width="14.9333333333333" customWidth="1"/>
    <col min="5" max="5" width="19.6333333333333" customWidth="1"/>
    <col min="6" max="6" width="13.55" customWidth="1"/>
    <col min="7" max="7" width="10.9083333333333" customWidth="1"/>
    <col min="8" max="8" width="13.55" customWidth="1"/>
    <col min="9" max="9" width="19.0083333333333" customWidth="1"/>
    <col min="10" max="10" width="11.55" customWidth="1"/>
    <col min="11" max="11" width="20.7333333333333" customWidth="1"/>
  </cols>
  <sheetData>
    <row r="1" ht="16.5" customHeight="1" spans="1:1">
      <c r="A1" s="2" t="s">
        <v>28</v>
      </c>
    </row>
    <row r="2" ht="44.25" customHeight="1" spans="1:11">
      <c r="A2" s="3" t="s">
        <v>29</v>
      </c>
      <c r="B2" s="3"/>
      <c r="C2" s="3"/>
      <c r="D2" s="3"/>
      <c r="E2" s="3"/>
      <c r="F2" s="3"/>
      <c r="G2" s="3"/>
      <c r="H2" s="3"/>
      <c r="I2" s="3"/>
      <c r="J2" s="3"/>
      <c r="K2" s="3"/>
    </row>
    <row r="3" ht="18" customHeight="1" spans="6:8">
      <c r="F3" s="4"/>
      <c r="G3" s="5"/>
      <c r="H3" s="5"/>
    </row>
    <row r="4" s="1" customFormat="1" ht="23" customHeight="1" spans="1:11">
      <c r="A4" s="9" t="s">
        <v>30</v>
      </c>
      <c r="B4" s="9" t="s">
        <v>31</v>
      </c>
      <c r="C4" s="30" t="s">
        <v>32</v>
      </c>
      <c r="D4" s="28"/>
      <c r="E4" s="29"/>
      <c r="F4" s="30" t="s">
        <v>33</v>
      </c>
      <c r="G4" s="28"/>
      <c r="H4" s="29"/>
      <c r="I4" s="9" t="s">
        <v>34</v>
      </c>
      <c r="J4" s="9"/>
      <c r="K4" s="9"/>
    </row>
    <row r="5" s="1" customFormat="1" ht="32" customHeight="1" spans="1:11">
      <c r="A5" s="9"/>
      <c r="B5" s="9"/>
      <c r="C5" s="10" t="s">
        <v>35</v>
      </c>
      <c r="D5" s="10" t="s">
        <v>36</v>
      </c>
      <c r="E5" s="9" t="s">
        <v>37</v>
      </c>
      <c r="F5" s="10" t="s">
        <v>35</v>
      </c>
      <c r="G5" s="10" t="s">
        <v>36</v>
      </c>
      <c r="H5" s="9" t="s">
        <v>38</v>
      </c>
      <c r="I5" s="10" t="s">
        <v>35</v>
      </c>
      <c r="J5" s="10" t="s">
        <v>36</v>
      </c>
      <c r="K5" s="9" t="s">
        <v>39</v>
      </c>
    </row>
    <row r="6" s="1" customFormat="1" ht="26.25" customHeight="1" spans="1:11">
      <c r="A6" s="9">
        <v>1</v>
      </c>
      <c r="B6" s="35" t="s">
        <v>11</v>
      </c>
      <c r="C6" s="53">
        <v>136150</v>
      </c>
      <c r="D6" s="53">
        <v>12</v>
      </c>
      <c r="E6" s="53">
        <f>+C6*D6</f>
        <v>1633800</v>
      </c>
      <c r="F6" s="15"/>
      <c r="G6" s="15"/>
      <c r="H6" s="15">
        <f>+F6*G6</f>
        <v>0</v>
      </c>
      <c r="I6" s="14">
        <f>C6+F6</f>
        <v>136150</v>
      </c>
      <c r="J6" s="24">
        <v>12</v>
      </c>
      <c r="K6" s="24">
        <f>+I6*J6</f>
        <v>1633800</v>
      </c>
    </row>
    <row r="7" s="1" customFormat="1" ht="26.25" customHeight="1" spans="1:11">
      <c r="A7" s="9">
        <v>2</v>
      </c>
      <c r="B7" s="35" t="s">
        <v>12</v>
      </c>
      <c r="C7" s="53">
        <v>626</v>
      </c>
      <c r="D7" s="53">
        <v>12</v>
      </c>
      <c r="E7" s="53">
        <f>+C7*D7</f>
        <v>7512</v>
      </c>
      <c r="F7" s="15"/>
      <c r="G7" s="15"/>
      <c r="H7" s="15"/>
      <c r="I7" s="14">
        <f>C7+F7</f>
        <v>626</v>
      </c>
      <c r="J7" s="24">
        <v>12</v>
      </c>
      <c r="K7" s="24">
        <f>+I7*J7</f>
        <v>7512</v>
      </c>
    </row>
    <row r="8" s="1" customFormat="1" ht="26.25" customHeight="1" spans="1:11">
      <c r="A8" s="9">
        <v>3</v>
      </c>
      <c r="B8" s="35" t="s">
        <v>13</v>
      </c>
      <c r="C8" s="53">
        <v>1149300</v>
      </c>
      <c r="D8" s="53">
        <v>12</v>
      </c>
      <c r="E8" s="53">
        <f>+C8*D8</f>
        <v>13791600</v>
      </c>
      <c r="F8" s="15">
        <v>-3</v>
      </c>
      <c r="G8" s="15"/>
      <c r="H8" s="15">
        <f>+F8*G8</f>
        <v>0</v>
      </c>
      <c r="I8" s="14">
        <f>C8+F8</f>
        <v>1149297</v>
      </c>
      <c r="J8" s="24">
        <v>12</v>
      </c>
      <c r="K8" s="24">
        <f>+I8*J8</f>
        <v>13791564</v>
      </c>
    </row>
    <row r="9" s="1" customFormat="1" ht="26.25" customHeight="1" spans="1:11">
      <c r="A9" s="9">
        <v>4</v>
      </c>
      <c r="B9" s="11" t="s">
        <v>14</v>
      </c>
      <c r="C9" s="53">
        <v>130342</v>
      </c>
      <c r="D9" s="53">
        <v>12</v>
      </c>
      <c r="E9" s="53">
        <f>+C9*D9</f>
        <v>1564104</v>
      </c>
      <c r="F9" s="15">
        <v>-1</v>
      </c>
      <c r="G9" s="15"/>
      <c r="H9" s="15">
        <f>+F9*G9</f>
        <v>0</v>
      </c>
      <c r="I9" s="14">
        <f>C9+F9</f>
        <v>130341</v>
      </c>
      <c r="J9" s="24">
        <v>12</v>
      </c>
      <c r="K9" s="24">
        <f>+I9*J9</f>
        <v>1564092</v>
      </c>
    </row>
    <row r="10" s="1" customFormat="1" ht="26.25" customHeight="1" spans="1:11">
      <c r="A10" s="9">
        <v>5</v>
      </c>
      <c r="B10" s="11" t="s">
        <v>15</v>
      </c>
      <c r="C10" s="53">
        <v>24268</v>
      </c>
      <c r="D10" s="53">
        <v>12</v>
      </c>
      <c r="E10" s="53">
        <f>+C10*D10</f>
        <v>291216</v>
      </c>
      <c r="F10" s="15"/>
      <c r="G10" s="15"/>
      <c r="H10" s="15"/>
      <c r="I10" s="14">
        <f>C10+F10</f>
        <v>24268</v>
      </c>
      <c r="J10" s="24">
        <v>12</v>
      </c>
      <c r="K10" s="24">
        <f>+I10*J10</f>
        <v>291216</v>
      </c>
    </row>
    <row r="11" s="1" customFormat="1" ht="26.25" customHeight="1" spans="1:11">
      <c r="A11" s="16" t="s">
        <v>40</v>
      </c>
      <c r="B11" s="17"/>
      <c r="C11" s="20">
        <f>SUM(C6:C10)</f>
        <v>1440686</v>
      </c>
      <c r="D11" s="20"/>
      <c r="E11" s="20">
        <f>SUM(E6:E10)</f>
        <v>17288232</v>
      </c>
      <c r="F11" s="21">
        <f>SUM(F6:F10)</f>
        <v>-4</v>
      </c>
      <c r="G11" s="21"/>
      <c r="H11" s="21">
        <f>SUM(H6:H10)</f>
        <v>0</v>
      </c>
      <c r="I11" s="21">
        <f>SUM(I6:I10)</f>
        <v>1440682</v>
      </c>
      <c r="J11" s="26"/>
      <c r="K11" s="21">
        <f>SUM(K6:K10)</f>
        <v>17288184</v>
      </c>
    </row>
  </sheetData>
  <mergeCells count="7">
    <mergeCell ref="A2:K2"/>
    <mergeCell ref="C4:E4"/>
    <mergeCell ref="F4:H4"/>
    <mergeCell ref="I4:K4"/>
    <mergeCell ref="A11:B11"/>
    <mergeCell ref="A4:A5"/>
    <mergeCell ref="B4:B5"/>
  </mergeCells>
  <pageMargins left="0.4" right="0.38" top="1.10236220472441" bottom="0.590551181102362" header="0.31496062992126" footer="0.31496062992126"/>
  <pageSetup paperSize="8" orientation="landscape" horizontalDpi="200" verticalDpi="2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P14"/>
  <sheetViews>
    <sheetView zoomScale="80" zoomScaleNormal="80" workbookViewId="0">
      <selection activeCell="A1" sqref="A1"/>
    </sheetView>
  </sheetViews>
  <sheetFormatPr defaultColWidth="9" defaultRowHeight="13.5"/>
  <cols>
    <col min="1" max="1" width="6.38333333333333" customWidth="1"/>
    <col min="2" max="2" width="8.63333333333333" customWidth="1"/>
    <col min="3" max="3" width="49.6083333333333" customWidth="1"/>
    <col min="4" max="4" width="13.8166666666667" customWidth="1"/>
    <col min="5" max="5" width="16.5333333333333" customWidth="1"/>
    <col min="6" max="6" width="17.9166666666667" customWidth="1"/>
    <col min="7" max="7" width="10.9083333333333" customWidth="1"/>
    <col min="8" max="8" width="22.5" customWidth="1"/>
    <col min="9" max="9" width="14.675" style="22" customWidth="1"/>
    <col min="10" max="10" width="16.3666666666667" style="22" customWidth="1"/>
    <col min="11" max="11" width="14.0166666666667" customWidth="1"/>
    <col min="12" max="12" width="14.1416666666667" customWidth="1"/>
    <col min="13" max="13" width="15.0666666666667" customWidth="1"/>
    <col min="14" max="14" width="12.45" customWidth="1"/>
    <col min="15" max="15" width="18.5166666666667" customWidth="1"/>
    <col min="16" max="16" width="14"/>
  </cols>
  <sheetData>
    <row r="1" ht="16.5" customHeight="1" spans="1:2">
      <c r="A1" s="2" t="s">
        <v>41</v>
      </c>
      <c r="B1" s="2"/>
    </row>
    <row r="2" ht="57" customHeight="1" spans="1:15">
      <c r="A2" s="3" t="s">
        <v>42</v>
      </c>
      <c r="B2" s="3"/>
      <c r="C2" s="3"/>
      <c r="D2" s="3"/>
      <c r="E2" s="3"/>
      <c r="F2" s="3"/>
      <c r="G2" s="3"/>
      <c r="H2" s="3"/>
      <c r="I2" s="3"/>
      <c r="J2" s="3"/>
      <c r="K2" s="3"/>
      <c r="L2" s="3"/>
      <c r="M2" s="3"/>
      <c r="N2" s="3"/>
      <c r="O2" s="3"/>
    </row>
    <row r="3" ht="20.1" customHeight="1" spans="1:13">
      <c r="A3" s="36"/>
      <c r="B3" s="36"/>
      <c r="C3" s="36"/>
      <c r="D3" s="36"/>
      <c r="E3" s="36"/>
      <c r="F3" s="36"/>
      <c r="G3" s="36"/>
      <c r="H3" s="36"/>
      <c r="I3" s="48"/>
      <c r="J3" s="48"/>
      <c r="K3" s="36"/>
      <c r="L3" s="36"/>
      <c r="M3" s="36"/>
    </row>
    <row r="4" s="1" customFormat="1" ht="27.95" customHeight="1" spans="1:15">
      <c r="A4" s="9" t="s">
        <v>30</v>
      </c>
      <c r="B4" s="37" t="s">
        <v>43</v>
      </c>
      <c r="C4" s="9" t="s">
        <v>31</v>
      </c>
      <c r="D4" s="30" t="s">
        <v>32</v>
      </c>
      <c r="E4" s="28"/>
      <c r="F4" s="28"/>
      <c r="G4" s="28"/>
      <c r="H4" s="29"/>
      <c r="I4" s="49" t="s">
        <v>33</v>
      </c>
      <c r="J4" s="49"/>
      <c r="K4" s="9" t="s">
        <v>34</v>
      </c>
      <c r="L4" s="9"/>
      <c r="M4" s="9"/>
      <c r="N4" s="9"/>
      <c r="O4" s="9"/>
    </row>
    <row r="5" s="1" customFormat="1" ht="28" customHeight="1" spans="1:15">
      <c r="A5" s="9"/>
      <c r="B5" s="38"/>
      <c r="C5" s="9"/>
      <c r="D5" s="9" t="s">
        <v>44</v>
      </c>
      <c r="E5" s="9" t="s">
        <v>45</v>
      </c>
      <c r="F5" s="9" t="s">
        <v>46</v>
      </c>
      <c r="G5" s="10" t="s">
        <v>36</v>
      </c>
      <c r="H5" s="9" t="s">
        <v>37</v>
      </c>
      <c r="I5" s="9" t="s">
        <v>44</v>
      </c>
      <c r="J5" s="9" t="s">
        <v>45</v>
      </c>
      <c r="K5" s="9" t="s">
        <v>44</v>
      </c>
      <c r="L5" s="9" t="s">
        <v>45</v>
      </c>
      <c r="M5" s="9" t="s">
        <v>46</v>
      </c>
      <c r="N5" s="10" t="s">
        <v>36</v>
      </c>
      <c r="O5" s="9" t="s">
        <v>39</v>
      </c>
    </row>
    <row r="6" ht="30" customHeight="1" spans="1:16">
      <c r="A6" s="6">
        <v>1</v>
      </c>
      <c r="B6" s="6" t="s">
        <v>47</v>
      </c>
      <c r="C6" s="11" t="s">
        <v>11</v>
      </c>
      <c r="D6" s="39">
        <v>10640</v>
      </c>
      <c r="E6" s="40">
        <v>12568</v>
      </c>
      <c r="F6" s="39">
        <f>+E6-D6</f>
        <v>1928</v>
      </c>
      <c r="G6" s="40">
        <v>300</v>
      </c>
      <c r="H6" s="40">
        <f>+F6*G6</f>
        <v>578400</v>
      </c>
      <c r="I6" s="40"/>
      <c r="J6" s="40"/>
      <c r="K6" s="39">
        <f>+D6+I6</f>
        <v>10640</v>
      </c>
      <c r="L6" s="39">
        <f>+E6+J6</f>
        <v>12568</v>
      </c>
      <c r="M6" s="39">
        <f>+L6-K6</f>
        <v>1928</v>
      </c>
      <c r="N6" s="40">
        <v>300</v>
      </c>
      <c r="O6" s="40">
        <f>+M6*N6</f>
        <v>578400</v>
      </c>
      <c r="P6" s="50"/>
    </row>
    <row r="7" ht="30" customHeight="1" spans="1:16">
      <c r="A7" s="6">
        <v>2</v>
      </c>
      <c r="B7" s="6" t="s">
        <v>47</v>
      </c>
      <c r="C7" s="11" t="s">
        <v>13</v>
      </c>
      <c r="D7" s="39">
        <v>56222</v>
      </c>
      <c r="E7" s="40">
        <v>58804</v>
      </c>
      <c r="F7" s="39">
        <f>+E7-D7</f>
        <v>2582</v>
      </c>
      <c r="G7" s="40">
        <v>300</v>
      </c>
      <c r="H7" s="40">
        <f>+F7*G7</f>
        <v>774600</v>
      </c>
      <c r="I7" s="40"/>
      <c r="J7" s="40">
        <v>-1555</v>
      </c>
      <c r="K7" s="39">
        <f>+D7+I7</f>
        <v>56222</v>
      </c>
      <c r="L7" s="39">
        <f>+E7+J7</f>
        <v>57249</v>
      </c>
      <c r="M7" s="39">
        <f>+L7-K7</f>
        <v>1027</v>
      </c>
      <c r="N7" s="40">
        <v>300</v>
      </c>
      <c r="O7" s="40">
        <f>+M7*N7</f>
        <v>308100</v>
      </c>
      <c r="P7" s="50"/>
    </row>
    <row r="8" ht="30" customHeight="1" spans="1:16">
      <c r="A8" s="41" t="s">
        <v>48</v>
      </c>
      <c r="B8" s="42"/>
      <c r="C8" s="43"/>
      <c r="D8" s="44">
        <f>SUM(D6:D7)</f>
        <v>66862</v>
      </c>
      <c r="E8" s="44">
        <f>SUM(E6:E7)</f>
        <v>71372</v>
      </c>
      <c r="F8" s="44">
        <f>SUM(F6:F7)</f>
        <v>4510</v>
      </c>
      <c r="G8" s="44"/>
      <c r="H8" s="44">
        <f>SUM(H6:H7)</f>
        <v>1353000</v>
      </c>
      <c r="I8" s="44"/>
      <c r="J8" s="44">
        <f>SUM(J6:J7)</f>
        <v>-1555</v>
      </c>
      <c r="K8" s="44">
        <f>SUM(K6:K7)</f>
        <v>66862</v>
      </c>
      <c r="L8" s="44">
        <f>SUM(L6:L7)</f>
        <v>69817</v>
      </c>
      <c r="M8" s="51">
        <f>SUM(M6:M7)</f>
        <v>2955</v>
      </c>
      <c r="N8" s="44"/>
      <c r="O8" s="44">
        <f>SUM(O6:O7)</f>
        <v>886500</v>
      </c>
      <c r="P8" s="50"/>
    </row>
    <row r="9" ht="30" customHeight="1" spans="1:16">
      <c r="A9" s="6">
        <v>3</v>
      </c>
      <c r="B9" s="6" t="s">
        <v>47</v>
      </c>
      <c r="C9" s="35" t="s">
        <v>12</v>
      </c>
      <c r="D9" s="39">
        <v>15</v>
      </c>
      <c r="E9" s="39">
        <v>626</v>
      </c>
      <c r="F9" s="39">
        <f>+E9-D9</f>
        <v>611</v>
      </c>
      <c r="G9" s="40">
        <v>300</v>
      </c>
      <c r="H9" s="40">
        <f>+F9*G9</f>
        <v>183300</v>
      </c>
      <c r="I9" s="52"/>
      <c r="J9" s="52"/>
      <c r="K9" s="39">
        <f>+D9+I9</f>
        <v>15</v>
      </c>
      <c r="L9" s="39">
        <f>+E9+J9</f>
        <v>626</v>
      </c>
      <c r="M9" s="39">
        <f>+L9-K9</f>
        <v>611</v>
      </c>
      <c r="N9" s="40">
        <v>300</v>
      </c>
      <c r="O9" s="40">
        <f>+M9*N9</f>
        <v>183300</v>
      </c>
      <c r="P9" s="50"/>
    </row>
    <row r="10" ht="30" customHeight="1" spans="1:16">
      <c r="A10" s="7">
        <v>4</v>
      </c>
      <c r="B10" s="6" t="s">
        <v>47</v>
      </c>
      <c r="C10" s="45" t="s">
        <v>14</v>
      </c>
      <c r="D10" s="39">
        <v>0</v>
      </c>
      <c r="E10" s="39">
        <v>8020</v>
      </c>
      <c r="F10" s="39">
        <f>+E10-D10</f>
        <v>8020</v>
      </c>
      <c r="G10" s="40">
        <v>300</v>
      </c>
      <c r="H10" s="40">
        <f>+F10*G10</f>
        <v>2406000</v>
      </c>
      <c r="I10" s="40"/>
      <c r="J10" s="40"/>
      <c r="K10" s="39">
        <f>+D10+I10</f>
        <v>0</v>
      </c>
      <c r="L10" s="39">
        <f>+E10+J10</f>
        <v>8020</v>
      </c>
      <c r="M10" s="39">
        <f>+L10-K10</f>
        <v>8020</v>
      </c>
      <c r="N10" s="40">
        <v>300</v>
      </c>
      <c r="O10" s="40">
        <f>+M10*N10</f>
        <v>2406000</v>
      </c>
      <c r="P10" s="1"/>
    </row>
    <row r="11" ht="36" customHeight="1" spans="1:16">
      <c r="A11" s="41" t="s">
        <v>49</v>
      </c>
      <c r="B11" s="42"/>
      <c r="C11" s="43"/>
      <c r="D11" s="46">
        <f>SUM(D9:D10)</f>
        <v>15</v>
      </c>
      <c r="E11" s="46">
        <f>SUM(E9:E10)</f>
        <v>8646</v>
      </c>
      <c r="F11" s="46">
        <f>SUM(F9:F10)</f>
        <v>8631</v>
      </c>
      <c r="G11" s="46"/>
      <c r="H11" s="46">
        <f>SUM(H9:H10)</f>
        <v>2589300</v>
      </c>
      <c r="I11" s="52">
        <f>SUM(I10:I10)</f>
        <v>0</v>
      </c>
      <c r="J11" s="52">
        <f>SUM(J10:J10)</f>
        <v>0</v>
      </c>
      <c r="K11" s="46">
        <f>SUM(K9:K10)</f>
        <v>15</v>
      </c>
      <c r="L11" s="46">
        <f>SUM(L9:L10)</f>
        <v>8646</v>
      </c>
      <c r="M11" s="46">
        <f>SUM(M9:M10)</f>
        <v>8631</v>
      </c>
      <c r="N11" s="46"/>
      <c r="O11" s="46">
        <f>SUM(O9:O10)</f>
        <v>2589300</v>
      </c>
      <c r="P11" s="1"/>
    </row>
    <row r="12" spans="1:16">
      <c r="A12" s="47" t="s">
        <v>50</v>
      </c>
      <c r="B12" s="47"/>
      <c r="C12" s="47"/>
      <c r="D12" s="47"/>
      <c r="E12" s="47"/>
      <c r="F12" s="47"/>
      <c r="G12" s="47"/>
      <c r="H12" s="47"/>
      <c r="I12" s="47"/>
      <c r="J12" s="47"/>
      <c r="K12" s="47"/>
      <c r="L12" s="47"/>
      <c r="M12" s="47"/>
      <c r="N12" s="47"/>
      <c r="O12" s="47"/>
      <c r="P12" s="1"/>
    </row>
    <row r="13" spans="1:15">
      <c r="A13" s="47"/>
      <c r="B13" s="47"/>
      <c r="C13" s="47"/>
      <c r="D13" s="47"/>
      <c r="E13" s="47"/>
      <c r="F13" s="47"/>
      <c r="G13" s="47"/>
      <c r="H13" s="47"/>
      <c r="I13" s="47"/>
      <c r="J13" s="47"/>
      <c r="K13" s="47"/>
      <c r="L13" s="47"/>
      <c r="M13" s="47"/>
      <c r="N13" s="47"/>
      <c r="O13" s="47"/>
    </row>
    <row r="14" ht="37" customHeight="1" spans="1:15">
      <c r="A14" s="47"/>
      <c r="B14" s="47"/>
      <c r="C14" s="47"/>
      <c r="D14" s="47"/>
      <c r="E14" s="47"/>
      <c r="F14" s="47"/>
      <c r="G14" s="47"/>
      <c r="H14" s="47"/>
      <c r="I14" s="47"/>
      <c r="J14" s="47"/>
      <c r="K14" s="47"/>
      <c r="L14" s="47"/>
      <c r="M14" s="47"/>
      <c r="N14" s="47"/>
      <c r="O14" s="47"/>
    </row>
  </sheetData>
  <mergeCells count="10">
    <mergeCell ref="A2:O2"/>
    <mergeCell ref="D4:H4"/>
    <mergeCell ref="I4:J4"/>
    <mergeCell ref="K4:O4"/>
    <mergeCell ref="A8:C8"/>
    <mergeCell ref="A11:C11"/>
    <mergeCell ref="A4:A5"/>
    <mergeCell ref="B4:B5"/>
    <mergeCell ref="C4:C5"/>
    <mergeCell ref="A12:O1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9"/>
  <sheetViews>
    <sheetView workbookViewId="0">
      <selection activeCell="A2" sqref="A2:J2"/>
    </sheetView>
  </sheetViews>
  <sheetFormatPr defaultColWidth="9" defaultRowHeight="14.25"/>
  <cols>
    <col min="1" max="1" width="5.13333333333333" customWidth="1"/>
    <col min="2" max="2" width="34.6333333333333" style="2" customWidth="1"/>
    <col min="3" max="3" width="16.8916666666667" customWidth="1"/>
    <col min="4" max="4" width="10.725" customWidth="1"/>
    <col min="5" max="5" width="20.4416666666667" customWidth="1"/>
    <col min="6" max="6" width="14"/>
    <col min="7" max="7" width="16.0916666666667" customWidth="1"/>
    <col min="8" max="8" width="17.1083333333333" customWidth="1"/>
    <col min="9" max="9" width="11.3666666666667" customWidth="1"/>
    <col min="10" max="10" width="18.1083333333333" customWidth="1"/>
  </cols>
  <sheetData>
    <row r="1" ht="16.5" customHeight="1" spans="1:1">
      <c r="A1" s="2" t="s">
        <v>51</v>
      </c>
    </row>
    <row r="2" ht="44.25" customHeight="1" spans="1:10">
      <c r="A2" s="3" t="s">
        <v>52</v>
      </c>
      <c r="B2" s="3"/>
      <c r="C2" s="3"/>
      <c r="D2" s="3"/>
      <c r="E2" s="3"/>
      <c r="F2" s="3"/>
      <c r="G2" s="3"/>
      <c r="H2" s="3"/>
      <c r="I2" s="3"/>
      <c r="J2" s="3"/>
    </row>
    <row r="3" customFormat="1" ht="18" customHeight="1" spans="2:4">
      <c r="B3" s="2"/>
      <c r="D3" s="4"/>
    </row>
    <row r="4" s="1" customFormat="1" ht="26.25" customHeight="1" spans="1:10">
      <c r="A4" s="9" t="s">
        <v>30</v>
      </c>
      <c r="B4" s="9" t="s">
        <v>31</v>
      </c>
      <c r="C4" s="30" t="s">
        <v>32</v>
      </c>
      <c r="D4" s="28"/>
      <c r="E4" s="29"/>
      <c r="F4" s="30" t="s">
        <v>33</v>
      </c>
      <c r="G4" s="29"/>
      <c r="H4" s="9" t="s">
        <v>34</v>
      </c>
      <c r="I4" s="9"/>
      <c r="J4" s="9"/>
    </row>
    <row r="5" s="1" customFormat="1" ht="26.25" customHeight="1" spans="1:10">
      <c r="A5" s="9"/>
      <c r="B5" s="9"/>
      <c r="C5" s="10" t="s">
        <v>35</v>
      </c>
      <c r="D5" s="10" t="s">
        <v>36</v>
      </c>
      <c r="E5" s="9" t="s">
        <v>37</v>
      </c>
      <c r="F5" s="10" t="s">
        <v>35</v>
      </c>
      <c r="G5" s="9" t="s">
        <v>38</v>
      </c>
      <c r="H5" s="10" t="s">
        <v>35</v>
      </c>
      <c r="I5" s="10" t="s">
        <v>36</v>
      </c>
      <c r="J5" s="9" t="s">
        <v>39</v>
      </c>
    </row>
    <row r="6" s="1" customFormat="1" ht="26.25" customHeight="1" spans="1:10">
      <c r="A6" s="9">
        <v>1</v>
      </c>
      <c r="B6" s="35" t="s">
        <v>11</v>
      </c>
      <c r="C6" s="14">
        <v>5369</v>
      </c>
      <c r="D6" s="14">
        <v>10</v>
      </c>
      <c r="E6" s="14">
        <f>+C6*D6</f>
        <v>53690</v>
      </c>
      <c r="F6" s="15"/>
      <c r="G6" s="15">
        <f>+F6*10</f>
        <v>0</v>
      </c>
      <c r="H6" s="14">
        <f>C6+F6</f>
        <v>5369</v>
      </c>
      <c r="I6" s="24">
        <v>10</v>
      </c>
      <c r="J6" s="24">
        <f>+H6*I6</f>
        <v>53690</v>
      </c>
    </row>
    <row r="7" s="1" customFormat="1" ht="26.25" customHeight="1" spans="1:10">
      <c r="A7" s="9">
        <v>2</v>
      </c>
      <c r="B7" s="35" t="s">
        <v>13</v>
      </c>
      <c r="C7" s="14">
        <v>308488</v>
      </c>
      <c r="D7" s="14">
        <v>10</v>
      </c>
      <c r="E7" s="14">
        <f>+C7*D7</f>
        <v>3084880</v>
      </c>
      <c r="F7" s="15">
        <v>-2519</v>
      </c>
      <c r="G7" s="15">
        <f>+F7*10</f>
        <v>-25190</v>
      </c>
      <c r="H7" s="14">
        <f>C7+F7</f>
        <v>305969</v>
      </c>
      <c r="I7" s="24">
        <v>10</v>
      </c>
      <c r="J7" s="24">
        <f>+H7*I7</f>
        <v>3059690</v>
      </c>
    </row>
    <row r="8" s="1" customFormat="1" ht="26.25" customHeight="1" spans="1:10">
      <c r="A8" s="9">
        <v>3</v>
      </c>
      <c r="B8" s="11" t="s">
        <v>14</v>
      </c>
      <c r="C8" s="14">
        <v>6438</v>
      </c>
      <c r="D8" s="14">
        <v>10</v>
      </c>
      <c r="E8" s="14">
        <f>+C8*D8</f>
        <v>64380</v>
      </c>
      <c r="F8" s="15">
        <v>-17</v>
      </c>
      <c r="G8" s="15">
        <f>+F8*10</f>
        <v>-170</v>
      </c>
      <c r="H8" s="14">
        <f>C8+F8</f>
        <v>6421</v>
      </c>
      <c r="I8" s="24">
        <v>10</v>
      </c>
      <c r="J8" s="24">
        <f>+H8*I8</f>
        <v>64210</v>
      </c>
    </row>
    <row r="9" s="1" customFormat="1" ht="26.25" customHeight="1" spans="1:10">
      <c r="A9" s="16" t="s">
        <v>53</v>
      </c>
      <c r="B9" s="17"/>
      <c r="C9" s="34">
        <f>SUM(C6:C8)</f>
        <v>320295</v>
      </c>
      <c r="D9" s="34"/>
      <c r="E9" s="34">
        <f>SUM(E6:E8)</f>
        <v>3202950</v>
      </c>
      <c r="F9" s="34">
        <f>SUM(F6:F8)</f>
        <v>-2536</v>
      </c>
      <c r="G9" s="34">
        <f>SUM(G6:G8)</f>
        <v>-25360</v>
      </c>
      <c r="H9" s="34">
        <f>SUM(H6:H8)</f>
        <v>317759</v>
      </c>
      <c r="I9" s="34"/>
      <c r="J9" s="34">
        <f>SUM(J6:J8)</f>
        <v>3177590</v>
      </c>
    </row>
  </sheetData>
  <mergeCells count="7">
    <mergeCell ref="A2:J2"/>
    <mergeCell ref="C4:E4"/>
    <mergeCell ref="F4:G4"/>
    <mergeCell ref="H4:J4"/>
    <mergeCell ref="A9:B9"/>
    <mergeCell ref="A4:A5"/>
    <mergeCell ref="B4:B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10"/>
  <sheetViews>
    <sheetView workbookViewId="0">
      <selection activeCell="A1" sqref="A1"/>
    </sheetView>
  </sheetViews>
  <sheetFormatPr defaultColWidth="9" defaultRowHeight="14.25"/>
  <cols>
    <col min="1" max="1" width="5.13333333333333" customWidth="1"/>
    <col min="2" max="2" width="33" style="2" customWidth="1"/>
    <col min="3" max="3" width="8.45" style="2" customWidth="1"/>
    <col min="4" max="5" width="12.0916666666667" customWidth="1"/>
    <col min="6" max="6" width="14.6333333333333" customWidth="1"/>
    <col min="7" max="7" width="9.55"/>
    <col min="8" max="8" width="12.0916666666667" customWidth="1"/>
    <col min="9" max="9" width="9.55"/>
    <col min="10" max="10" width="11.55" customWidth="1"/>
    <col min="11" max="11" width="14"/>
  </cols>
  <sheetData>
    <row r="1" ht="16.5" customHeight="1" spans="1:1">
      <c r="A1" s="2" t="s">
        <v>54</v>
      </c>
    </row>
    <row r="2" ht="44.25" customHeight="1" spans="1:11">
      <c r="A2" s="3" t="s">
        <v>55</v>
      </c>
      <c r="B2" s="3"/>
      <c r="C2" s="3"/>
      <c r="D2" s="3"/>
      <c r="E2" s="3"/>
      <c r="F2" s="3"/>
      <c r="G2" s="3"/>
      <c r="H2" s="3"/>
      <c r="I2" s="3"/>
      <c r="J2" s="3"/>
      <c r="K2" s="3"/>
    </row>
    <row r="3" customFormat="1" ht="18" customHeight="1" spans="2:5">
      <c r="B3" s="2"/>
      <c r="C3" s="2"/>
      <c r="E3" s="4"/>
    </row>
    <row r="4" ht="26.25" customHeight="1" spans="1:11">
      <c r="A4" s="6" t="s">
        <v>30</v>
      </c>
      <c r="B4" s="6" t="s">
        <v>31</v>
      </c>
      <c r="C4" s="27" t="s">
        <v>56</v>
      </c>
      <c r="D4" s="28" t="s">
        <v>32</v>
      </c>
      <c r="E4" s="28"/>
      <c r="F4" s="29"/>
      <c r="G4" s="30" t="s">
        <v>33</v>
      </c>
      <c r="H4" s="29"/>
      <c r="I4" s="9" t="s">
        <v>34</v>
      </c>
      <c r="J4" s="9"/>
      <c r="K4" s="9"/>
    </row>
    <row r="5" ht="26.25" customHeight="1" spans="1:11">
      <c r="A5" s="6"/>
      <c r="B5" s="6"/>
      <c r="C5" s="27"/>
      <c r="D5" s="31" t="s">
        <v>35</v>
      </c>
      <c r="E5" s="10" t="s">
        <v>36</v>
      </c>
      <c r="F5" s="9" t="s">
        <v>37</v>
      </c>
      <c r="G5" s="10" t="s">
        <v>35</v>
      </c>
      <c r="H5" s="9" t="s">
        <v>38</v>
      </c>
      <c r="I5" s="10" t="s">
        <v>35</v>
      </c>
      <c r="J5" s="10" t="s">
        <v>36</v>
      </c>
      <c r="K5" s="9" t="s">
        <v>39</v>
      </c>
    </row>
    <row r="6" s="1" customFormat="1" ht="26.25" customHeight="1" spans="1:11">
      <c r="A6" s="9">
        <v>1</v>
      </c>
      <c r="B6" s="11" t="s">
        <v>15</v>
      </c>
      <c r="C6" s="9" t="s">
        <v>57</v>
      </c>
      <c r="D6" s="14">
        <v>262</v>
      </c>
      <c r="E6" s="14">
        <v>400</v>
      </c>
      <c r="F6" s="14">
        <f>+D6*E6</f>
        <v>104800</v>
      </c>
      <c r="G6" s="15"/>
      <c r="H6" s="15"/>
      <c r="I6" s="14">
        <f>D6+G6</f>
        <v>262</v>
      </c>
      <c r="J6" s="24">
        <v>400</v>
      </c>
      <c r="K6" s="24">
        <f>+I6*J6</f>
        <v>104800</v>
      </c>
    </row>
    <row r="7" s="1" customFormat="1" ht="26.25" customHeight="1" spans="1:11">
      <c r="A7" s="9">
        <v>2</v>
      </c>
      <c r="B7" s="11" t="s">
        <v>13</v>
      </c>
      <c r="C7" s="9" t="s">
        <v>57</v>
      </c>
      <c r="D7" s="14">
        <v>552</v>
      </c>
      <c r="E7" s="14">
        <v>400</v>
      </c>
      <c r="F7" s="14">
        <f>+D7*E7</f>
        <v>220800</v>
      </c>
      <c r="G7" s="15"/>
      <c r="H7" s="15"/>
      <c r="I7" s="14">
        <f>D7+G7</f>
        <v>552</v>
      </c>
      <c r="J7" s="24">
        <v>400</v>
      </c>
      <c r="K7" s="24">
        <f>+I7*J7</f>
        <v>220800</v>
      </c>
    </row>
    <row r="8" ht="26.25" customHeight="1" spans="1:11">
      <c r="A8" s="32" t="s">
        <v>58</v>
      </c>
      <c r="B8" s="33"/>
      <c r="C8" s="33"/>
      <c r="D8" s="34">
        <f t="shared" ref="D8:K8" si="0">SUM(D6:D7)</f>
        <v>814</v>
      </c>
      <c r="E8" s="34">
        <f t="shared" si="0"/>
        <v>800</v>
      </c>
      <c r="F8" s="34">
        <f t="shared" si="0"/>
        <v>325600</v>
      </c>
      <c r="G8" s="34">
        <f t="shared" si="0"/>
        <v>0</v>
      </c>
      <c r="H8" s="34">
        <f t="shared" si="0"/>
        <v>0</v>
      </c>
      <c r="I8" s="34">
        <f t="shared" si="0"/>
        <v>814</v>
      </c>
      <c r="J8" s="34">
        <f t="shared" si="0"/>
        <v>800</v>
      </c>
      <c r="K8" s="34">
        <f t="shared" si="0"/>
        <v>325600</v>
      </c>
    </row>
    <row r="9" ht="26" customHeight="1" spans="1:11">
      <c r="A9" s="9">
        <v>1</v>
      </c>
      <c r="B9" s="11" t="s">
        <v>13</v>
      </c>
      <c r="C9" s="9" t="s">
        <v>59</v>
      </c>
      <c r="D9" s="14">
        <v>836</v>
      </c>
      <c r="E9" s="14">
        <v>800</v>
      </c>
      <c r="F9" s="14">
        <f>+D9*E9</f>
        <v>668800</v>
      </c>
      <c r="G9" s="15"/>
      <c r="H9" s="15"/>
      <c r="I9" s="14">
        <f>D9+G9</f>
        <v>836</v>
      </c>
      <c r="J9" s="14">
        <v>800</v>
      </c>
      <c r="K9" s="24">
        <f>+I9*J9</f>
        <v>668800</v>
      </c>
    </row>
    <row r="10" ht="26" customHeight="1" spans="1:11">
      <c r="A10" s="32" t="s">
        <v>60</v>
      </c>
      <c r="B10" s="33"/>
      <c r="C10" s="33"/>
      <c r="D10" s="34">
        <f t="shared" ref="D10:K10" si="1">SUM(D9:D9)</f>
        <v>836</v>
      </c>
      <c r="E10" s="34">
        <f t="shared" si="1"/>
        <v>800</v>
      </c>
      <c r="F10" s="34">
        <f t="shared" si="1"/>
        <v>668800</v>
      </c>
      <c r="G10" s="34">
        <f t="shared" si="1"/>
        <v>0</v>
      </c>
      <c r="H10" s="34">
        <f t="shared" si="1"/>
        <v>0</v>
      </c>
      <c r="I10" s="34">
        <f t="shared" si="1"/>
        <v>836</v>
      </c>
      <c r="J10" s="34">
        <f t="shared" si="1"/>
        <v>800</v>
      </c>
      <c r="K10" s="34">
        <f t="shared" si="1"/>
        <v>668800</v>
      </c>
    </row>
  </sheetData>
  <mergeCells count="9">
    <mergeCell ref="A2:K2"/>
    <mergeCell ref="D4:F4"/>
    <mergeCell ref="G4:H4"/>
    <mergeCell ref="I4:K4"/>
    <mergeCell ref="A8:B8"/>
    <mergeCell ref="A10:B10"/>
    <mergeCell ref="A4:A5"/>
    <mergeCell ref="B4:B5"/>
    <mergeCell ref="C4:C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tabSelected="1" workbookViewId="0">
      <selection activeCell="A1" sqref="A1"/>
    </sheetView>
  </sheetViews>
  <sheetFormatPr defaultColWidth="9" defaultRowHeight="14.25" outlineLevelRow="7"/>
  <cols>
    <col min="1" max="1" width="5.13333333333333" customWidth="1"/>
    <col min="2" max="2" width="32.8166666666667" style="2" customWidth="1"/>
    <col min="3" max="3" width="17.0916666666667" style="2" customWidth="1"/>
    <col min="4" max="4" width="7.46666666666667" customWidth="1"/>
    <col min="5" max="5" width="14.45" customWidth="1"/>
    <col min="6" max="6" width="17.225" customWidth="1"/>
    <col min="7" max="7" width="13.8583333333333" customWidth="1"/>
    <col min="8" max="8" width="12.1583333333333" customWidth="1"/>
    <col min="9" max="9" width="17.4666666666667" customWidth="1"/>
    <col min="10" max="10" width="7.275" customWidth="1"/>
    <col min="11" max="11" width="12.45" customWidth="1"/>
    <col min="12" max="12" width="18.3333333333333" customWidth="1"/>
  </cols>
  <sheetData>
    <row r="1" ht="16.5" customHeight="1" spans="1:1">
      <c r="A1" s="2" t="s">
        <v>61</v>
      </c>
    </row>
    <row r="2" ht="44.25" customHeight="1" spans="1:12">
      <c r="A2" s="3" t="s">
        <v>62</v>
      </c>
      <c r="B2" s="3"/>
      <c r="C2" s="3"/>
      <c r="D2" s="3"/>
      <c r="E2" s="3"/>
      <c r="F2" s="3"/>
      <c r="G2" s="3"/>
      <c r="H2" s="3"/>
      <c r="I2" s="3"/>
      <c r="J2" s="3"/>
      <c r="K2" s="3"/>
      <c r="L2" s="3"/>
    </row>
    <row r="3" customFormat="1" ht="18" customHeight="1" spans="2:9">
      <c r="B3" s="2"/>
      <c r="C3" s="2"/>
      <c r="G3" s="4"/>
      <c r="H3" s="5"/>
      <c r="I3" s="5"/>
    </row>
    <row r="4" ht="26.25" customHeight="1" spans="1:12">
      <c r="A4" s="6" t="s">
        <v>30</v>
      </c>
      <c r="B4" s="6" t="s">
        <v>31</v>
      </c>
      <c r="C4" s="7" t="s">
        <v>32</v>
      </c>
      <c r="D4" s="8"/>
      <c r="E4" s="8"/>
      <c r="F4" s="8"/>
      <c r="G4" s="7" t="s">
        <v>33</v>
      </c>
      <c r="H4" s="8"/>
      <c r="I4" s="6" t="s">
        <v>34</v>
      </c>
      <c r="J4" s="6"/>
      <c r="K4" s="6"/>
      <c r="L4" s="6"/>
    </row>
    <row r="5" s="1" customFormat="1" ht="26.25" customHeight="1" spans="1:12">
      <c r="A5" s="9"/>
      <c r="B5" s="9"/>
      <c r="C5" s="9" t="s">
        <v>63</v>
      </c>
      <c r="D5" s="10" t="s">
        <v>64</v>
      </c>
      <c r="E5" s="10" t="s">
        <v>65</v>
      </c>
      <c r="F5" s="10" t="s">
        <v>66</v>
      </c>
      <c r="G5" s="9" t="s">
        <v>63</v>
      </c>
      <c r="H5" s="10" t="s">
        <v>64</v>
      </c>
      <c r="I5" s="9" t="s">
        <v>63</v>
      </c>
      <c r="J5" s="10" t="s">
        <v>64</v>
      </c>
      <c r="K5" s="10" t="s">
        <v>65</v>
      </c>
      <c r="L5" s="10" t="s">
        <v>10</v>
      </c>
    </row>
    <row r="6" s="1" customFormat="1" ht="26.25" customHeight="1" spans="1:12">
      <c r="A6" s="9">
        <v>1</v>
      </c>
      <c r="B6" s="11" t="s">
        <v>11</v>
      </c>
      <c r="C6" s="12" t="s">
        <v>67</v>
      </c>
      <c r="D6" s="13">
        <v>14</v>
      </c>
      <c r="E6" s="14">
        <v>50000</v>
      </c>
      <c r="F6" s="14">
        <f>+D6*E6</f>
        <v>700000</v>
      </c>
      <c r="G6" s="12" t="s">
        <v>67</v>
      </c>
      <c r="H6" s="15"/>
      <c r="I6" s="12" t="s">
        <v>67</v>
      </c>
      <c r="J6" s="23">
        <f>+D6+H6</f>
        <v>14</v>
      </c>
      <c r="K6" s="24">
        <v>50000</v>
      </c>
      <c r="L6" s="24">
        <f>+J6*K6</f>
        <v>700000</v>
      </c>
    </row>
    <row r="7" s="1" customFormat="1" ht="26.25" customHeight="1" spans="1:12">
      <c r="A7" s="16" t="s">
        <v>68</v>
      </c>
      <c r="B7" s="17"/>
      <c r="C7" s="18"/>
      <c r="D7" s="19">
        <f>SUM(D6:D6)</f>
        <v>14</v>
      </c>
      <c r="E7" s="20"/>
      <c r="F7" s="20">
        <f>SUM(F6:F6)</f>
        <v>700000</v>
      </c>
      <c r="G7" s="21"/>
      <c r="H7" s="21"/>
      <c r="I7" s="21"/>
      <c r="J7" s="25">
        <f>SUM(J6:J6)</f>
        <v>14</v>
      </c>
      <c r="K7" s="26"/>
      <c r="L7" s="21">
        <f>SUM(L6:L6)</f>
        <v>700000</v>
      </c>
    </row>
    <row r="8" spans="6:6">
      <c r="F8" s="22"/>
    </row>
  </sheetData>
  <mergeCells count="7">
    <mergeCell ref="A2:L2"/>
    <mergeCell ref="C4:F4"/>
    <mergeCell ref="G4:H4"/>
    <mergeCell ref="I4:L4"/>
    <mergeCell ref="A7:B7"/>
    <mergeCell ref="A4:A5"/>
    <mergeCell ref="B4:B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附件1</vt:lpstr>
      <vt:lpstr>附件2</vt:lpstr>
      <vt:lpstr>附件3</vt:lpstr>
      <vt:lpstr>附件4</vt:lpstr>
      <vt:lpstr>附件5</vt:lpstr>
      <vt:lpstr>附件6</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2026-05-27T07:06:28Z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B1BB9082D9A644DCBDD6236C92801519</vt:lpwstr>
  </property>
  <property fmtid="{D5CDD505-2E9C-101B-9397-08002B2CF9AE}" pid="3" name="KSOProductBuildVer">
    <vt:lpwstr>2052-12.8.2.21177</vt:lpwstr>
  </property>
  <property fmtid="{D5CDD505-2E9C-101B-9397-08002B2CF9AE}" pid="4" name="KSOReadingLayout">
    <vt:bool>true</vt:bool>
  </property>
  <property fmtid="{D5CDD505-2E9C-101B-9397-08002B2CF9AE}" pid="5" name="CalculationRule">
    <vt:i4>0</vt:i4>
  </property>
</Properties>
</file>